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L53" i="1"/>
  <c r="L47"/>
  <c r="L48"/>
  <c r="L49"/>
  <c r="L50"/>
  <c r="L51"/>
  <c r="L52"/>
  <c r="L46"/>
  <c r="L45"/>
  <c r="J53"/>
  <c r="J47"/>
  <c r="J48"/>
  <c r="J49"/>
  <c r="J50"/>
  <c r="J51"/>
  <c r="J52"/>
  <c r="J46"/>
  <c r="J45"/>
  <c r="H47"/>
  <c r="H48"/>
  <c r="H49"/>
  <c r="H50"/>
  <c r="H51"/>
  <c r="H52"/>
  <c r="H53"/>
  <c r="H46"/>
  <c r="H45"/>
  <c r="F47"/>
  <c r="F48"/>
  <c r="F49"/>
  <c r="F50"/>
  <c r="F51"/>
  <c r="F52"/>
  <c r="F53"/>
  <c r="F46"/>
  <c r="F45"/>
  <c r="D46"/>
  <c r="D47"/>
  <c r="D48"/>
  <c r="D49"/>
  <c r="D50"/>
  <c r="D51"/>
  <c r="D52"/>
  <c r="D53"/>
  <c r="D45"/>
  <c r="K52" l="1"/>
  <c r="K45"/>
  <c r="I53"/>
  <c r="I48"/>
  <c r="I49"/>
  <c r="I45"/>
  <c r="G47"/>
  <c r="G45"/>
  <c r="E53"/>
  <c r="E45"/>
  <c r="E50"/>
  <c r="E48"/>
  <c r="G53"/>
  <c r="G51"/>
  <c r="I50"/>
  <c r="I46"/>
  <c r="K51"/>
  <c r="K49"/>
  <c r="K47"/>
  <c r="M52"/>
  <c r="M51"/>
  <c r="M50"/>
  <c r="M49"/>
  <c r="M48"/>
  <c r="M47"/>
  <c r="M46"/>
  <c r="E52"/>
  <c r="E51"/>
  <c r="E49"/>
  <c r="E47"/>
  <c r="E46"/>
  <c r="G52"/>
  <c r="G50"/>
  <c r="G49"/>
  <c r="G48"/>
  <c r="G46"/>
  <c r="I52"/>
  <c r="I51"/>
  <c r="I47"/>
  <c r="K53"/>
  <c r="K50"/>
  <c r="K48"/>
  <c r="K46"/>
  <c r="M53"/>
  <c r="M45"/>
  <c r="G38"/>
  <c r="G37"/>
  <c r="G36"/>
  <c r="G35"/>
  <c r="G34"/>
  <c r="G33"/>
  <c r="G32"/>
  <c r="G31"/>
  <c r="G30"/>
  <c r="D38"/>
  <c r="D37"/>
  <c r="D36"/>
  <c r="D35"/>
  <c r="D34"/>
  <c r="D33"/>
  <c r="D32"/>
  <c r="D31"/>
  <c r="D30"/>
  <c r="E23"/>
  <c r="E22"/>
  <c r="E21"/>
  <c r="E20"/>
  <c r="E19"/>
  <c r="E18"/>
  <c r="E17"/>
  <c r="E16"/>
  <c r="E15"/>
  <c r="G23"/>
  <c r="G22"/>
  <c r="G21"/>
  <c r="G20"/>
  <c r="G19"/>
  <c r="G18"/>
  <c r="G17"/>
  <c r="G16"/>
  <c r="G15"/>
  <c r="I23"/>
  <c r="I22"/>
  <c r="I21"/>
  <c r="I20"/>
  <c r="I19"/>
  <c r="I18"/>
  <c r="I17"/>
  <c r="I16"/>
  <c r="I15"/>
  <c r="K23"/>
  <c r="K22"/>
  <c r="K21"/>
  <c r="K20"/>
  <c r="K19"/>
  <c r="K18"/>
  <c r="K17"/>
  <c r="K16"/>
  <c r="K15"/>
  <c r="M23"/>
  <c r="M22"/>
  <c r="M21"/>
  <c r="M20"/>
  <c r="M19"/>
  <c r="M18"/>
  <c r="M17"/>
  <c r="M16"/>
  <c r="M15"/>
</calcChain>
</file>

<file path=xl/sharedStrings.xml><?xml version="1.0" encoding="utf-8"?>
<sst xmlns="http://schemas.openxmlformats.org/spreadsheetml/2006/main" count="87" uniqueCount="41">
  <si>
    <t>ООО "Фанера-Чернигов"</t>
  </si>
  <si>
    <t xml:space="preserve">цены действительны с </t>
  </si>
  <si>
    <t>15351 Украина, Черниговская обл., Корюковский р-н</t>
  </si>
  <si>
    <t>с.Сахутовка, ул.Шевченко, 61а</t>
  </si>
  <si>
    <t>www.fanera-1.com.ua</t>
  </si>
  <si>
    <t>Предлагаем продукцию собственного производства</t>
  </si>
  <si>
    <t>Толщина, мм</t>
  </si>
  <si>
    <t>Сорт I/II</t>
  </si>
  <si>
    <t>Сорт II/III</t>
  </si>
  <si>
    <t>Сорт II/IV</t>
  </si>
  <si>
    <t>Сорт III/IV</t>
  </si>
  <si>
    <t>Сорт IV/IV</t>
  </si>
  <si>
    <t>Формат, мм</t>
  </si>
  <si>
    <t>1400*1400</t>
  </si>
  <si>
    <t>1200*1200</t>
  </si>
  <si>
    <t>Цена грн/лист</t>
  </si>
  <si>
    <t>Цены указаны в грн. с учетом НДС на условиях EXW с. Сахутовка</t>
  </si>
  <si>
    <t>Условия оплаты - 100% предоплата</t>
  </si>
  <si>
    <t>Самовывоз с места производства</t>
  </si>
  <si>
    <t>128</t>
  </si>
  <si>
    <t>93</t>
  </si>
  <si>
    <t>64</t>
  </si>
  <si>
    <t>51</t>
  </si>
  <si>
    <t>43</t>
  </si>
  <si>
    <t>34</t>
  </si>
  <si>
    <t>28</t>
  </si>
  <si>
    <t>24</t>
  </si>
  <si>
    <t>Кол-во листов в 1 упаковке</t>
  </si>
  <si>
    <t>за 1 лист/грн</t>
  </si>
  <si>
    <t>за 1 м3</t>
  </si>
  <si>
    <t>Кол-во листов в 1 м.куб</t>
  </si>
  <si>
    <t>Кол-во м.кв в 1 м.куб</t>
  </si>
  <si>
    <t>Фанера клееная ФК ,НШ, 1525*1525, ГОСТ 3916.1-96</t>
  </si>
  <si>
    <t>Фанера клееная ФК,  НШ, нестандартные размеры,безсортная</t>
  </si>
  <si>
    <t>тел. (04657) 40-170; (094) 990-11-70</t>
  </si>
  <si>
    <t>e-mail:all-wood@ukr.net</t>
  </si>
  <si>
    <t>отдел продаж:</t>
  </si>
  <si>
    <t>Фанера клееная ФСФ ,НШ, 1525*1525, ГОСТ 3916.1-96 (повышенной водостойкости)</t>
  </si>
  <si>
    <t>(095) 295-13-13; (050) 472-39-13; (067) 131-57-61</t>
  </si>
  <si>
    <t>78</t>
  </si>
  <si>
    <t>07.11.18 г.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</si>
</sst>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[$-419]0.00"/>
  </numFmts>
  <fonts count="12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13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6" fillId="0" borderId="0" xfId="1" applyFont="1" applyAlignment="1" applyProtection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Alignment="1"/>
    <xf numFmtId="0" fontId="0" fillId="0" borderId="2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vertical="center" wrapText="1"/>
    </xf>
    <xf numFmtId="2" fontId="0" fillId="0" borderId="0" xfId="0" applyNumberFormat="1"/>
    <xf numFmtId="49" fontId="0" fillId="0" borderId="0" xfId="0" applyNumberFormat="1" applyBorder="1"/>
    <xf numFmtId="14" fontId="0" fillId="0" borderId="0" xfId="0" applyNumberFormat="1"/>
    <xf numFmtId="164" fontId="10" fillId="2" borderId="9" xfId="2" applyNumberFormat="1" applyFont="1" applyFill="1" applyBorder="1" applyAlignment="1">
      <alignment horizontal="center"/>
    </xf>
    <xf numFmtId="0" fontId="11" fillId="0" borderId="0" xfId="0" applyFont="1"/>
    <xf numFmtId="0" fontId="0" fillId="0" borderId="0" xfId="0"/>
    <xf numFmtId="0" fontId="0" fillId="0" borderId="0" xfId="0" applyBorder="1"/>
    <xf numFmtId="0" fontId="4" fillId="0" borderId="1" xfId="0" applyFont="1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0" fillId="0" borderId="1" xfId="0" applyFill="1" applyBorder="1"/>
    <xf numFmtId="0" fontId="0" fillId="0" borderId="5" xfId="0" applyFill="1" applyBorder="1"/>
    <xf numFmtId="49" fontId="0" fillId="0" borderId="1" xfId="0" applyNumberForma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164" fontId="10" fillId="0" borderId="9" xfId="2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5" fontId="9" fillId="0" borderId="23" xfId="2" applyNumberFormat="1" applyBorder="1" applyAlignment="1">
      <alignment horizontal="center"/>
    </xf>
    <xf numFmtId="165" fontId="9" fillId="0" borderId="24" xfId="2" applyNumberForma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10" fillId="0" borderId="25" xfId="2" applyNumberFormat="1" applyFont="1" applyBorder="1" applyAlignment="1">
      <alignment horizontal="center"/>
    </xf>
    <xf numFmtId="164" fontId="10" fillId="2" borderId="25" xfId="2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0" borderId="5" xfId="0" applyFont="1" applyBorder="1" applyAlignment="1">
      <alignment vertical="justify"/>
    </xf>
    <xf numFmtId="0" fontId="4" fillId="0" borderId="5" xfId="0" applyFont="1" applyBorder="1" applyAlignment="1">
      <alignment vertical="justify"/>
    </xf>
    <xf numFmtId="0" fontId="4" fillId="0" borderId="22" xfId="0" applyFont="1" applyBorder="1" applyAlignment="1">
      <alignment vertical="justify"/>
    </xf>
    <xf numFmtId="49" fontId="0" fillId="0" borderId="21" xfId="0" applyNumberFormat="1" applyFill="1" applyBorder="1" applyAlignment="1">
      <alignment horizontal="center"/>
    </xf>
    <xf numFmtId="0" fontId="0" fillId="0" borderId="21" xfId="0" applyFill="1" applyBorder="1"/>
    <xf numFmtId="0" fontId="0" fillId="0" borderId="20" xfId="0" applyBorder="1" applyAlignment="1">
      <alignment horizontal="center"/>
    </xf>
    <xf numFmtId="0" fontId="0" fillId="0" borderId="21" xfId="0" applyBorder="1"/>
    <xf numFmtId="165" fontId="9" fillId="0" borderId="36" xfId="2" applyNumberFormat="1" applyBorder="1" applyAlignment="1">
      <alignment horizontal="center"/>
    </xf>
    <xf numFmtId="164" fontId="10" fillId="0" borderId="37" xfId="2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9" fillId="0" borderId="36" xfId="2" applyNumberFormat="1" applyFill="1" applyBorder="1" applyAlignment="1">
      <alignment horizontal="center"/>
    </xf>
    <xf numFmtId="2" fontId="9" fillId="0" borderId="23" xfId="2" applyNumberFormat="1" applyFill="1" applyBorder="1" applyAlignment="1">
      <alignment horizontal="center"/>
    </xf>
    <xf numFmtId="2" fontId="9" fillId="0" borderId="24" xfId="2" applyNumberForma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39" xfId="0" applyNumberFormat="1" applyFont="1" applyBorder="1" applyAlignment="1">
      <alignment horizontal="center"/>
    </xf>
    <xf numFmtId="164" fontId="10" fillId="0" borderId="1" xfId="2" applyNumberFormat="1" applyFont="1" applyBorder="1" applyAlignment="1">
      <alignment horizontal="center"/>
    </xf>
    <xf numFmtId="164" fontId="10" fillId="0" borderId="21" xfId="2" applyNumberFormat="1" applyFont="1" applyBorder="1" applyAlignment="1">
      <alignment horizontal="center"/>
    </xf>
    <xf numFmtId="164" fontId="10" fillId="0" borderId="5" xfId="2" applyNumberFormat="1" applyFont="1" applyBorder="1" applyAlignment="1">
      <alignment horizontal="center"/>
    </xf>
    <xf numFmtId="164" fontId="10" fillId="0" borderId="40" xfId="2" applyNumberFormat="1" applyFont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/>
    <xf numFmtId="0" fontId="4" fillId="0" borderId="4" xfId="0" applyFont="1" applyBorder="1" applyAlignment="1"/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4" fillId="0" borderId="5" xfId="0" applyFont="1" applyBorder="1" applyAlignment="1"/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/>
    <xf numFmtId="0" fontId="7" fillId="0" borderId="5" xfId="0" applyFont="1" applyBorder="1" applyAlignment="1"/>
    <xf numFmtId="0" fontId="0" fillId="0" borderId="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/>
    <xf numFmtId="0" fontId="7" fillId="0" borderId="4" xfId="0" applyFont="1" applyBorder="1" applyAlignment="1"/>
    <xf numFmtId="0" fontId="0" fillId="0" borderId="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</cellXfs>
  <cellStyles count="3">
    <cellStyle name="Excel Built-in Normal" xfId="2"/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114302</xdr:rowOff>
    </xdr:from>
    <xdr:to>
      <xdr:col>3</xdr:col>
      <xdr:colOff>0</xdr:colOff>
      <xdr:row>6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304802"/>
          <a:ext cx="1887721" cy="98107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anera-1.com.u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topLeftCell="A10" zoomScale="78" zoomScaleNormal="78" workbookViewId="0">
      <selection activeCell="I33" sqref="I33"/>
    </sheetView>
  </sheetViews>
  <sheetFormatPr defaultRowHeight="15"/>
  <cols>
    <col min="1" max="1" width="13" customWidth="1"/>
    <col min="2" max="2" width="11" customWidth="1"/>
    <col min="3" max="3" width="10.85546875" customWidth="1"/>
    <col min="4" max="4" width="10" customWidth="1"/>
    <col min="5" max="5" width="10.85546875" customWidth="1"/>
    <col min="6" max="6" width="10.5703125" customWidth="1"/>
    <col min="7" max="7" width="13" customWidth="1"/>
    <col min="8" max="8" width="10" customWidth="1"/>
    <col min="9" max="9" width="11.7109375" customWidth="1"/>
    <col min="10" max="10" width="10.140625" customWidth="1"/>
    <col min="11" max="11" width="12" customWidth="1"/>
    <col min="12" max="12" width="10.5703125" customWidth="1"/>
    <col min="13" max="13" width="11.85546875" customWidth="1"/>
    <col min="14" max="14" width="2.7109375" customWidth="1"/>
    <col min="15" max="15" width="6.28515625" customWidth="1"/>
    <col min="17" max="17" width="2" customWidth="1"/>
    <col min="18" max="18" width="3.85546875" customWidth="1"/>
  </cols>
  <sheetData>
    <row r="1" spans="1:18" ht="15.75">
      <c r="A1" t="s">
        <v>1</v>
      </c>
      <c r="C1" s="13" t="s">
        <v>40</v>
      </c>
      <c r="D1" s="15"/>
      <c r="K1" s="2" t="s">
        <v>2</v>
      </c>
    </row>
    <row r="2" spans="1:18" ht="15.75">
      <c r="D2" s="72" t="s">
        <v>0</v>
      </c>
      <c r="E2" s="72"/>
      <c r="F2" s="72"/>
      <c r="G2" s="72"/>
      <c r="H2" s="72"/>
      <c r="I2" s="72"/>
      <c r="J2" s="72"/>
      <c r="K2" s="2" t="s">
        <v>3</v>
      </c>
    </row>
    <row r="3" spans="1:18" ht="15.75">
      <c r="D3" s="72"/>
      <c r="E3" s="72"/>
      <c r="F3" s="72"/>
      <c r="G3" s="72"/>
      <c r="H3" s="72"/>
      <c r="I3" s="72"/>
      <c r="J3" s="72"/>
      <c r="K3" s="2" t="s">
        <v>36</v>
      </c>
    </row>
    <row r="4" spans="1:18" ht="15.75">
      <c r="D4" s="72"/>
      <c r="E4" s="72"/>
      <c r="F4" s="72"/>
      <c r="G4" s="72"/>
      <c r="H4" s="72"/>
      <c r="I4" s="72"/>
      <c r="J4" s="72"/>
      <c r="K4" s="2" t="s">
        <v>34</v>
      </c>
    </row>
    <row r="5" spans="1:18" ht="15.75">
      <c r="D5" s="72"/>
      <c r="E5" s="72"/>
      <c r="F5" s="72"/>
      <c r="G5" s="72"/>
      <c r="H5" s="72"/>
      <c r="I5" s="72"/>
      <c r="J5" s="72"/>
      <c r="K5" s="2" t="s">
        <v>38</v>
      </c>
    </row>
    <row r="6" spans="1:18" ht="15.75">
      <c r="D6" s="72"/>
      <c r="E6" s="72"/>
      <c r="F6" s="72"/>
      <c r="G6" s="72"/>
      <c r="H6" s="72"/>
      <c r="I6" s="72"/>
      <c r="J6" s="72"/>
      <c r="K6" s="2" t="s">
        <v>35</v>
      </c>
    </row>
    <row r="7" spans="1:18" ht="15.75">
      <c r="D7" s="72"/>
      <c r="E7" s="72"/>
      <c r="F7" s="72"/>
      <c r="G7" s="72"/>
      <c r="H7" s="72"/>
      <c r="I7" s="72"/>
      <c r="J7" s="72"/>
      <c r="K7" s="3" t="s">
        <v>4</v>
      </c>
    </row>
    <row r="8" spans="1:18" ht="11.25" customHeight="1">
      <c r="D8" s="4"/>
      <c r="E8" s="4"/>
      <c r="F8" s="4"/>
      <c r="G8" s="4"/>
      <c r="H8" s="4"/>
    </row>
    <row r="9" spans="1:18" ht="18.75">
      <c r="A9" s="71" t="s">
        <v>5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</row>
    <row r="10" spans="1:18" ht="18.75">
      <c r="A10" s="71" t="s">
        <v>32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</row>
    <row r="11" spans="1:18" ht="9" customHeight="1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8" s="1" customFormat="1" ht="15.75">
      <c r="A12" s="77" t="s">
        <v>30</v>
      </c>
      <c r="B12" s="80" t="s">
        <v>31</v>
      </c>
      <c r="C12" s="80" t="s">
        <v>6</v>
      </c>
      <c r="D12" s="73"/>
      <c r="E12" s="73"/>
      <c r="F12" s="73"/>
      <c r="G12" s="73"/>
      <c r="H12" s="73"/>
      <c r="I12" s="73"/>
      <c r="J12" s="73"/>
      <c r="K12" s="73"/>
      <c r="L12" s="73"/>
      <c r="M12" s="74"/>
      <c r="O12" s="62"/>
      <c r="P12" s="63"/>
      <c r="Q12" s="63"/>
      <c r="R12" s="64"/>
    </row>
    <row r="13" spans="1:18" ht="15.75">
      <c r="A13" s="78"/>
      <c r="B13" s="81"/>
      <c r="C13" s="81"/>
      <c r="D13" s="75" t="s">
        <v>7</v>
      </c>
      <c r="E13" s="75"/>
      <c r="F13" s="75" t="s">
        <v>8</v>
      </c>
      <c r="G13" s="75"/>
      <c r="H13" s="75" t="s">
        <v>9</v>
      </c>
      <c r="I13" s="75"/>
      <c r="J13" s="75" t="s">
        <v>10</v>
      </c>
      <c r="K13" s="75"/>
      <c r="L13" s="75" t="s">
        <v>11</v>
      </c>
      <c r="M13" s="76"/>
      <c r="O13" s="65"/>
      <c r="P13" s="66"/>
      <c r="Q13" s="66"/>
      <c r="R13" s="67"/>
    </row>
    <row r="14" spans="1:18" ht="34.5" customHeight="1" thickBot="1">
      <c r="A14" s="79"/>
      <c r="B14" s="82"/>
      <c r="C14" s="82"/>
      <c r="D14" s="37" t="s">
        <v>29</v>
      </c>
      <c r="E14" s="38" t="s">
        <v>28</v>
      </c>
      <c r="F14" s="37" t="s">
        <v>29</v>
      </c>
      <c r="G14" s="38" t="s">
        <v>28</v>
      </c>
      <c r="H14" s="37" t="s">
        <v>29</v>
      </c>
      <c r="I14" s="38" t="s">
        <v>28</v>
      </c>
      <c r="J14" s="37" t="s">
        <v>29</v>
      </c>
      <c r="K14" s="38" t="s">
        <v>28</v>
      </c>
      <c r="L14" s="37" t="s">
        <v>29</v>
      </c>
      <c r="M14" s="39" t="s">
        <v>28</v>
      </c>
      <c r="O14" s="65"/>
      <c r="P14" s="66"/>
      <c r="Q14" s="66"/>
      <c r="R14" s="67"/>
    </row>
    <row r="15" spans="1:18" ht="15.75">
      <c r="A15" s="28">
        <v>107.5</v>
      </c>
      <c r="B15" s="45">
        <v>250</v>
      </c>
      <c r="C15" s="46">
        <v>4</v>
      </c>
      <c r="D15" s="45">
        <v>23500</v>
      </c>
      <c r="E15" s="47">
        <f>D15*0.0093</f>
        <v>218.54999999999998</v>
      </c>
      <c r="F15" s="45">
        <v>16900</v>
      </c>
      <c r="G15" s="47">
        <f>F15*0.0093</f>
        <v>157.16999999999999</v>
      </c>
      <c r="H15" s="45">
        <v>16300</v>
      </c>
      <c r="I15" s="47">
        <f>H15*0.0093</f>
        <v>151.58999999999997</v>
      </c>
      <c r="J15" s="45">
        <v>15400</v>
      </c>
      <c r="K15" s="47">
        <f>J15*0.0093</f>
        <v>143.22</v>
      </c>
      <c r="L15" s="45">
        <v>15100</v>
      </c>
      <c r="M15" s="47">
        <f>L15*0.0093</f>
        <v>140.42999999999998</v>
      </c>
      <c r="O15" s="65"/>
      <c r="P15" s="66"/>
      <c r="Q15" s="66"/>
      <c r="R15" s="67"/>
    </row>
    <row r="16" spans="1:18" ht="15.75">
      <c r="A16" s="24">
        <v>78.099999999999994</v>
      </c>
      <c r="B16" s="27">
        <v>181</v>
      </c>
      <c r="C16" s="18">
        <v>5.5</v>
      </c>
      <c r="D16" s="27">
        <v>23000</v>
      </c>
      <c r="E16" s="31">
        <f>D16*0.0128</f>
        <v>294.40000000000003</v>
      </c>
      <c r="F16" s="27">
        <v>16400</v>
      </c>
      <c r="G16" s="31">
        <f>F16*0.0128</f>
        <v>209.92000000000002</v>
      </c>
      <c r="H16" s="27">
        <v>15800</v>
      </c>
      <c r="I16" s="31">
        <f>H16*0.0128</f>
        <v>202.24</v>
      </c>
      <c r="J16" s="27">
        <v>14900</v>
      </c>
      <c r="K16" s="31">
        <f>J16*0.0128</f>
        <v>190.72</v>
      </c>
      <c r="L16" s="27">
        <v>14600</v>
      </c>
      <c r="M16" s="31">
        <f>L16*0.0128</f>
        <v>186.88</v>
      </c>
      <c r="O16" s="65"/>
      <c r="P16" s="66"/>
      <c r="Q16" s="66"/>
      <c r="R16" s="67"/>
    </row>
    <row r="17" spans="1:18" ht="15.75">
      <c r="A17" s="24">
        <v>66.22</v>
      </c>
      <c r="B17" s="27">
        <v>154</v>
      </c>
      <c r="C17" s="18">
        <v>6.5</v>
      </c>
      <c r="D17" s="27">
        <v>22500</v>
      </c>
      <c r="E17" s="31">
        <f>D17*0.0151</f>
        <v>339.75</v>
      </c>
      <c r="F17" s="27">
        <v>16200</v>
      </c>
      <c r="G17" s="31">
        <f>F17*0.0151</f>
        <v>244.62</v>
      </c>
      <c r="H17" s="27">
        <v>15600</v>
      </c>
      <c r="I17" s="31">
        <f>H17*0.0151</f>
        <v>235.56</v>
      </c>
      <c r="J17" s="27">
        <v>14700</v>
      </c>
      <c r="K17" s="31">
        <f>J17*0.0151</f>
        <v>221.97</v>
      </c>
      <c r="L17" s="27">
        <v>14400</v>
      </c>
      <c r="M17" s="31">
        <f>L17*0.0151</f>
        <v>217.44</v>
      </c>
      <c r="O17" s="65"/>
      <c r="P17" s="66"/>
      <c r="Q17" s="66"/>
      <c r="R17" s="67"/>
    </row>
    <row r="18" spans="1:18" ht="15.75">
      <c r="A18" s="24">
        <v>53.7</v>
      </c>
      <c r="B18" s="27">
        <v>125</v>
      </c>
      <c r="C18" s="18">
        <v>8</v>
      </c>
      <c r="D18" s="27">
        <v>22000</v>
      </c>
      <c r="E18" s="31">
        <f>D18*0.0186</f>
        <v>409.2</v>
      </c>
      <c r="F18" s="27">
        <v>15900</v>
      </c>
      <c r="G18" s="31">
        <f>F18*0.0186</f>
        <v>295.73999999999995</v>
      </c>
      <c r="H18" s="27">
        <v>15300</v>
      </c>
      <c r="I18" s="31">
        <f>H18*0.0186</f>
        <v>284.58</v>
      </c>
      <c r="J18" s="27">
        <v>14400</v>
      </c>
      <c r="K18" s="31">
        <f>J18*0.0186</f>
        <v>267.83999999999997</v>
      </c>
      <c r="L18" s="27">
        <v>14100</v>
      </c>
      <c r="M18" s="31">
        <f>L18*0.0186</f>
        <v>262.26</v>
      </c>
      <c r="O18" s="65"/>
      <c r="P18" s="66"/>
      <c r="Q18" s="66"/>
      <c r="R18" s="67"/>
    </row>
    <row r="19" spans="1:18" ht="15.75">
      <c r="A19" s="24">
        <v>43</v>
      </c>
      <c r="B19" s="27">
        <v>100</v>
      </c>
      <c r="C19" s="18">
        <v>10</v>
      </c>
      <c r="D19" s="27">
        <v>21500</v>
      </c>
      <c r="E19" s="31">
        <f>D19*0.0233</f>
        <v>500.95000000000005</v>
      </c>
      <c r="F19" s="27">
        <v>15600</v>
      </c>
      <c r="G19" s="31">
        <f>F19*0.0233</f>
        <v>363.48</v>
      </c>
      <c r="H19" s="27">
        <v>15000</v>
      </c>
      <c r="I19" s="31">
        <f>H19*0.0233</f>
        <v>349.5</v>
      </c>
      <c r="J19" s="27">
        <v>14100</v>
      </c>
      <c r="K19" s="31">
        <f>J19*0.0233</f>
        <v>328.53000000000003</v>
      </c>
      <c r="L19" s="27">
        <v>13800</v>
      </c>
      <c r="M19" s="31">
        <f>L19*0.0233</f>
        <v>321.54000000000002</v>
      </c>
      <c r="O19" s="65"/>
      <c r="P19" s="66"/>
      <c r="Q19" s="66"/>
      <c r="R19" s="67"/>
    </row>
    <row r="20" spans="1:18" ht="15.75">
      <c r="A20" s="24">
        <v>35.799999999999997</v>
      </c>
      <c r="B20" s="27">
        <v>83</v>
      </c>
      <c r="C20" s="18">
        <v>12</v>
      </c>
      <c r="D20" s="27">
        <v>21000</v>
      </c>
      <c r="E20" s="31">
        <f>D20*0.0279</f>
        <v>585.9</v>
      </c>
      <c r="F20" s="14">
        <v>15300</v>
      </c>
      <c r="G20" s="31">
        <f>F20*0.0279</f>
        <v>426.87</v>
      </c>
      <c r="H20" s="14">
        <v>14700</v>
      </c>
      <c r="I20" s="31">
        <f>H20*0.0279</f>
        <v>410.13</v>
      </c>
      <c r="J20" s="14">
        <v>13800</v>
      </c>
      <c r="K20" s="31">
        <f>J20*0.0279</f>
        <v>385.02000000000004</v>
      </c>
      <c r="L20" s="14">
        <v>13500</v>
      </c>
      <c r="M20" s="31">
        <f>L20*0.0279</f>
        <v>376.65000000000003</v>
      </c>
      <c r="O20" s="65"/>
      <c r="P20" s="66"/>
      <c r="Q20" s="66"/>
      <c r="R20" s="67"/>
    </row>
    <row r="21" spans="1:18" ht="15.75">
      <c r="A21" s="24">
        <v>28.7</v>
      </c>
      <c r="B21" s="27">
        <v>66.5</v>
      </c>
      <c r="C21" s="18">
        <v>15</v>
      </c>
      <c r="D21" s="27">
        <v>21000</v>
      </c>
      <c r="E21" s="31">
        <f>D21*0.0349</f>
        <v>732.9</v>
      </c>
      <c r="F21" s="14">
        <v>15300</v>
      </c>
      <c r="G21" s="31">
        <f>F21*0.0349</f>
        <v>533.97</v>
      </c>
      <c r="H21" s="14">
        <v>14700</v>
      </c>
      <c r="I21" s="31">
        <f>H21*0.0349</f>
        <v>513.03</v>
      </c>
      <c r="J21" s="14">
        <v>13800</v>
      </c>
      <c r="K21" s="31">
        <f>J21*0.0349</f>
        <v>481.62</v>
      </c>
      <c r="L21" s="14">
        <v>13500</v>
      </c>
      <c r="M21" s="31">
        <f>L21*0.0349</f>
        <v>471.15000000000003</v>
      </c>
      <c r="O21" s="65"/>
      <c r="P21" s="66"/>
      <c r="Q21" s="66"/>
      <c r="R21" s="67"/>
    </row>
    <row r="22" spans="1:18" ht="15.75">
      <c r="A22" s="24">
        <v>23.9</v>
      </c>
      <c r="B22" s="27">
        <v>55.3</v>
      </c>
      <c r="C22" s="18">
        <v>18</v>
      </c>
      <c r="D22" s="27">
        <v>21500</v>
      </c>
      <c r="E22" s="31">
        <f>D22*0.0419</f>
        <v>900.85</v>
      </c>
      <c r="F22" s="14">
        <v>15600</v>
      </c>
      <c r="G22" s="31">
        <f>F22*0.0419</f>
        <v>653.64</v>
      </c>
      <c r="H22" s="14">
        <v>15000</v>
      </c>
      <c r="I22" s="31">
        <f>H22*0.0419</f>
        <v>628.5</v>
      </c>
      <c r="J22" s="14">
        <v>14100</v>
      </c>
      <c r="K22" s="31">
        <f>J22*0.0419</f>
        <v>590.79</v>
      </c>
      <c r="L22" s="14">
        <v>13800</v>
      </c>
      <c r="M22" s="31">
        <f>L22*0.0419</f>
        <v>578.22</v>
      </c>
      <c r="O22" s="65"/>
      <c r="P22" s="66"/>
      <c r="Q22" s="66"/>
      <c r="R22" s="67"/>
    </row>
    <row r="23" spans="1:18" ht="16.5" thickBot="1">
      <c r="A23" s="25">
        <v>20.5</v>
      </c>
      <c r="B23" s="34">
        <v>50</v>
      </c>
      <c r="C23" s="33">
        <v>21</v>
      </c>
      <c r="D23" s="34">
        <v>22000</v>
      </c>
      <c r="E23" s="48">
        <f>D23*0.0488</f>
        <v>1073.6000000000001</v>
      </c>
      <c r="F23" s="35">
        <v>15900</v>
      </c>
      <c r="G23" s="48">
        <f>F23*0.0488</f>
        <v>775.92000000000007</v>
      </c>
      <c r="H23" s="35">
        <v>14300</v>
      </c>
      <c r="I23" s="48">
        <f>H23*0.0488</f>
        <v>697.84</v>
      </c>
      <c r="J23" s="35">
        <v>14400</v>
      </c>
      <c r="K23" s="48">
        <f>J23*0.0488</f>
        <v>702.72</v>
      </c>
      <c r="L23" s="35">
        <v>14100</v>
      </c>
      <c r="M23" s="48">
        <f>L23*0.0488</f>
        <v>688.08</v>
      </c>
      <c r="O23" s="68"/>
      <c r="P23" s="69"/>
      <c r="Q23" s="69"/>
      <c r="R23" s="70"/>
    </row>
    <row r="24" spans="1:18" ht="9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8" ht="18.75">
      <c r="A25" s="7" t="s">
        <v>33</v>
      </c>
      <c r="B25" s="7"/>
      <c r="C25" s="7"/>
      <c r="D25" s="7"/>
      <c r="E25" s="7"/>
      <c r="F25" s="7"/>
      <c r="G25" s="5"/>
      <c r="H25" s="5"/>
      <c r="I25" s="5"/>
      <c r="J25" s="5"/>
      <c r="K25" s="5"/>
      <c r="L25" s="5"/>
      <c r="M25" s="5"/>
    </row>
    <row r="26" spans="1:18" ht="9" customHeight="1" thickBot="1"/>
    <row r="27" spans="1:18" ht="15" customHeight="1">
      <c r="A27" s="77" t="s">
        <v>6</v>
      </c>
      <c r="B27" s="83" t="s">
        <v>27</v>
      </c>
      <c r="C27" s="86" t="s">
        <v>12</v>
      </c>
      <c r="D27" s="95" t="s">
        <v>15</v>
      </c>
      <c r="E27" s="92" t="s">
        <v>27</v>
      </c>
      <c r="F27" s="98" t="s">
        <v>12</v>
      </c>
      <c r="G27" s="89" t="s">
        <v>15</v>
      </c>
      <c r="H27" s="6"/>
      <c r="I27" t="s">
        <v>16</v>
      </c>
      <c r="J27" s="6"/>
      <c r="K27" s="10"/>
    </row>
    <row r="28" spans="1:18" ht="15" customHeight="1">
      <c r="A28" s="78"/>
      <c r="B28" s="84"/>
      <c r="C28" s="87"/>
      <c r="D28" s="96"/>
      <c r="E28" s="93"/>
      <c r="F28" s="99"/>
      <c r="G28" s="90"/>
      <c r="H28" s="6"/>
      <c r="I28" t="s">
        <v>17</v>
      </c>
      <c r="J28" s="6"/>
      <c r="K28" s="10"/>
    </row>
    <row r="29" spans="1:18" ht="24.75" customHeight="1" thickBot="1">
      <c r="A29" s="79"/>
      <c r="B29" s="85"/>
      <c r="C29" s="88"/>
      <c r="D29" s="97"/>
      <c r="E29" s="94"/>
      <c r="F29" s="100"/>
      <c r="G29" s="91"/>
      <c r="H29" s="6"/>
      <c r="I29" t="s">
        <v>18</v>
      </c>
      <c r="J29" s="6"/>
      <c r="K29" s="10"/>
    </row>
    <row r="30" spans="1:18" ht="15.75">
      <c r="A30" s="36">
        <v>4</v>
      </c>
      <c r="B30" s="40" t="s">
        <v>19</v>
      </c>
      <c r="C30" s="41" t="s">
        <v>13</v>
      </c>
      <c r="D30" s="49">
        <f>L15*0.0078</f>
        <v>117.78</v>
      </c>
      <c r="E30" s="42">
        <v>174</v>
      </c>
      <c r="F30" s="43" t="s">
        <v>14</v>
      </c>
      <c r="G30" s="44">
        <f>L15*0.0058</f>
        <v>87.58</v>
      </c>
      <c r="H30" s="12"/>
      <c r="I30" s="6"/>
      <c r="J30" s="6"/>
      <c r="K30" s="9"/>
    </row>
    <row r="31" spans="1:18" ht="15.75">
      <c r="A31" s="24">
        <v>5.5</v>
      </c>
      <c r="B31" s="23" t="s">
        <v>20</v>
      </c>
      <c r="C31" s="21" t="s">
        <v>13</v>
      </c>
      <c r="D31" s="50">
        <f>L16*0.0108</f>
        <v>157.68</v>
      </c>
      <c r="E31" s="8">
        <v>126</v>
      </c>
      <c r="F31" s="19" t="s">
        <v>14</v>
      </c>
      <c r="G31" s="29">
        <f>L16*0.0079</f>
        <v>115.34000000000002</v>
      </c>
      <c r="H31" s="12"/>
      <c r="I31" s="6"/>
      <c r="J31" s="6"/>
      <c r="K31" s="9"/>
    </row>
    <row r="32" spans="1:18" ht="15.75">
      <c r="A32" s="24">
        <v>6.5</v>
      </c>
      <c r="B32" s="23" t="s">
        <v>39</v>
      </c>
      <c r="C32" s="21" t="s">
        <v>13</v>
      </c>
      <c r="D32" s="50">
        <f>L17*0.0127</f>
        <v>182.88</v>
      </c>
      <c r="E32" s="8">
        <v>99</v>
      </c>
      <c r="F32" s="19" t="s">
        <v>14</v>
      </c>
      <c r="G32" s="29">
        <f>L17*0.0094</f>
        <v>135.36000000000001</v>
      </c>
      <c r="H32" s="12"/>
      <c r="I32" s="6"/>
      <c r="J32" s="6"/>
      <c r="K32" s="9"/>
    </row>
    <row r="33" spans="1:15" ht="15.75">
      <c r="A33" s="24">
        <v>8</v>
      </c>
      <c r="B33" s="23" t="s">
        <v>21</v>
      </c>
      <c r="C33" s="21" t="s">
        <v>13</v>
      </c>
      <c r="D33" s="50">
        <f>L18*0.0157</f>
        <v>221.36999999999998</v>
      </c>
      <c r="E33" s="8">
        <v>87</v>
      </c>
      <c r="F33" s="19" t="s">
        <v>14</v>
      </c>
      <c r="G33" s="29">
        <f>L18*0.0115</f>
        <v>162.15</v>
      </c>
      <c r="H33" s="12"/>
      <c r="I33" s="6"/>
      <c r="J33" s="6"/>
      <c r="K33" s="9"/>
    </row>
    <row r="34" spans="1:15" ht="15.75">
      <c r="A34" s="24">
        <v>10</v>
      </c>
      <c r="B34" s="23" t="s">
        <v>22</v>
      </c>
      <c r="C34" s="21" t="s">
        <v>13</v>
      </c>
      <c r="D34" s="50">
        <f>L19*0.0196</f>
        <v>270.48</v>
      </c>
      <c r="E34" s="8">
        <v>69</v>
      </c>
      <c r="F34" s="19" t="s">
        <v>14</v>
      </c>
      <c r="G34" s="29">
        <f>L19*0.0144</f>
        <v>198.72</v>
      </c>
      <c r="H34" s="12"/>
      <c r="I34" s="6"/>
      <c r="J34" s="6"/>
      <c r="K34" s="9"/>
    </row>
    <row r="35" spans="1:15" ht="15.75">
      <c r="A35" s="24">
        <v>12</v>
      </c>
      <c r="B35" s="23" t="s">
        <v>23</v>
      </c>
      <c r="C35" s="21" t="s">
        <v>13</v>
      </c>
      <c r="D35" s="50">
        <f>L20*0.0235</f>
        <v>317.25</v>
      </c>
      <c r="E35" s="8">
        <v>58</v>
      </c>
      <c r="F35" s="19" t="s">
        <v>14</v>
      </c>
      <c r="G35" s="29">
        <f>L20*0.0173</f>
        <v>233.54999999999998</v>
      </c>
      <c r="H35" s="12"/>
      <c r="I35" s="6"/>
      <c r="J35" s="6"/>
      <c r="K35" s="9"/>
    </row>
    <row r="36" spans="1:15" ht="15.75">
      <c r="A36" s="24">
        <v>15</v>
      </c>
      <c r="B36" s="23" t="s">
        <v>24</v>
      </c>
      <c r="C36" s="21" t="s">
        <v>13</v>
      </c>
      <c r="D36" s="50">
        <f>L21*0.0294</f>
        <v>396.9</v>
      </c>
      <c r="E36" s="8">
        <v>46</v>
      </c>
      <c r="F36" s="19" t="s">
        <v>14</v>
      </c>
      <c r="G36" s="29">
        <f>L21*0.0216</f>
        <v>291.60000000000002</v>
      </c>
      <c r="H36" s="12"/>
      <c r="I36" s="6"/>
      <c r="J36" s="6"/>
      <c r="K36" s="9"/>
    </row>
    <row r="37" spans="1:15" ht="15.75">
      <c r="A37" s="24">
        <v>18</v>
      </c>
      <c r="B37" s="23" t="s">
        <v>25</v>
      </c>
      <c r="C37" s="21" t="s">
        <v>13</v>
      </c>
      <c r="D37" s="50">
        <f>L22*0.0353</f>
        <v>487.14</v>
      </c>
      <c r="E37" s="8">
        <v>39</v>
      </c>
      <c r="F37" s="19" t="s">
        <v>14</v>
      </c>
      <c r="G37" s="29">
        <f>L22*0.0259</f>
        <v>357.42</v>
      </c>
      <c r="H37" s="12"/>
      <c r="I37" s="6"/>
      <c r="J37" s="6"/>
      <c r="K37" s="9"/>
    </row>
    <row r="38" spans="1:15" ht="16.5" thickBot="1">
      <c r="A38" s="25">
        <v>21</v>
      </c>
      <c r="B38" s="26" t="s">
        <v>26</v>
      </c>
      <c r="C38" s="22" t="s">
        <v>13</v>
      </c>
      <c r="D38" s="51">
        <f>L23*0.0412</f>
        <v>580.91999999999996</v>
      </c>
      <c r="E38" s="32">
        <v>33</v>
      </c>
      <c r="F38" s="20" t="s">
        <v>14</v>
      </c>
      <c r="G38" s="30">
        <f>L23*0.0302</f>
        <v>425.82</v>
      </c>
      <c r="H38" s="12"/>
      <c r="I38" s="6"/>
      <c r="J38" s="6"/>
      <c r="K38" s="9"/>
    </row>
    <row r="39" spans="1:15" ht="7.5" customHeight="1">
      <c r="C39" s="6"/>
      <c r="D39" s="6"/>
      <c r="E39" s="6"/>
      <c r="F39" s="6"/>
      <c r="I39" s="6"/>
      <c r="J39" s="6"/>
      <c r="K39" s="9"/>
      <c r="M39" s="11"/>
    </row>
    <row r="40" spans="1:15" ht="18.75">
      <c r="A40" s="71" t="s">
        <v>37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16"/>
      <c r="O40" s="16"/>
    </row>
    <row r="41" spans="1:15" ht="6.75" customHeight="1" thickBot="1">
      <c r="A41" s="16"/>
      <c r="B41" s="16"/>
      <c r="C41" s="17"/>
      <c r="D41" s="17"/>
      <c r="E41" s="17"/>
      <c r="F41" s="17"/>
      <c r="G41" s="17"/>
      <c r="H41" s="16"/>
      <c r="I41" s="17"/>
      <c r="J41" s="16"/>
      <c r="K41" s="16"/>
      <c r="L41" s="16"/>
      <c r="M41" s="16"/>
      <c r="N41" s="16"/>
      <c r="O41" s="16"/>
    </row>
    <row r="42" spans="1:15" ht="15.75" customHeight="1">
      <c r="A42" s="104" t="s">
        <v>30</v>
      </c>
      <c r="B42" s="107" t="s">
        <v>31</v>
      </c>
      <c r="C42" s="107" t="s">
        <v>6</v>
      </c>
      <c r="D42" s="110"/>
      <c r="E42" s="111"/>
      <c r="F42" s="111"/>
      <c r="G42" s="111"/>
      <c r="H42" s="111"/>
      <c r="I42" s="111"/>
      <c r="J42" s="111"/>
      <c r="K42" s="111"/>
      <c r="L42" s="111"/>
      <c r="M42" s="112"/>
      <c r="N42" s="17"/>
      <c r="O42" s="17"/>
    </row>
    <row r="43" spans="1:15" ht="15.75">
      <c r="A43" s="105"/>
      <c r="B43" s="108"/>
      <c r="C43" s="108"/>
      <c r="D43" s="101" t="s">
        <v>7</v>
      </c>
      <c r="E43" s="102"/>
      <c r="F43" s="101" t="s">
        <v>8</v>
      </c>
      <c r="G43" s="102"/>
      <c r="H43" s="101" t="s">
        <v>9</v>
      </c>
      <c r="I43" s="102"/>
      <c r="J43" s="101" t="s">
        <v>10</v>
      </c>
      <c r="K43" s="102"/>
      <c r="L43" s="101" t="s">
        <v>11</v>
      </c>
      <c r="M43" s="103"/>
      <c r="N43" s="17"/>
      <c r="O43" s="17"/>
    </row>
    <row r="44" spans="1:15" ht="32.25" thickBot="1">
      <c r="A44" s="106"/>
      <c r="B44" s="109"/>
      <c r="C44" s="109"/>
      <c r="D44" s="37" t="s">
        <v>29</v>
      </c>
      <c r="E44" s="38" t="s">
        <v>28</v>
      </c>
      <c r="F44" s="37" t="s">
        <v>29</v>
      </c>
      <c r="G44" s="38" t="s">
        <v>28</v>
      </c>
      <c r="H44" s="37" t="s">
        <v>29</v>
      </c>
      <c r="I44" s="38" t="s">
        <v>28</v>
      </c>
      <c r="J44" s="37" t="s">
        <v>29</v>
      </c>
      <c r="K44" s="38" t="s">
        <v>28</v>
      </c>
      <c r="L44" s="37" t="s">
        <v>29</v>
      </c>
      <c r="M44" s="39" t="s">
        <v>28</v>
      </c>
      <c r="N44" s="17"/>
      <c r="O44" s="17"/>
    </row>
    <row r="45" spans="1:15" ht="15.75">
      <c r="A45" s="28">
        <v>107.5</v>
      </c>
      <c r="B45" s="45">
        <v>250</v>
      </c>
      <c r="C45" s="53">
        <v>4</v>
      </c>
      <c r="D45" s="59">
        <f>D15+1400</f>
        <v>24900</v>
      </c>
      <c r="E45" s="55">
        <f>D45*0.0093</f>
        <v>231.57</v>
      </c>
      <c r="F45" s="45">
        <f>F15+1400</f>
        <v>18300</v>
      </c>
      <c r="G45" s="47">
        <f>F45*0.0093</f>
        <v>170.19</v>
      </c>
      <c r="H45" s="45">
        <f>H15+1400</f>
        <v>17700</v>
      </c>
      <c r="I45" s="47">
        <f>H45*0.0093</f>
        <v>164.60999999999999</v>
      </c>
      <c r="J45" s="45">
        <f>J15+1400</f>
        <v>16800</v>
      </c>
      <c r="K45" s="47">
        <f>J45*0.0093</f>
        <v>156.23999999999998</v>
      </c>
      <c r="L45" s="45">
        <f>L15+1400</f>
        <v>16500</v>
      </c>
      <c r="M45" s="47">
        <f>L45*0.0093</f>
        <v>153.44999999999999</v>
      </c>
      <c r="N45" s="17"/>
      <c r="O45" s="17"/>
    </row>
    <row r="46" spans="1:15" ht="15.75">
      <c r="A46" s="24">
        <v>78.099999999999994</v>
      </c>
      <c r="B46" s="27">
        <v>181</v>
      </c>
      <c r="C46" s="52">
        <v>5.5</v>
      </c>
      <c r="D46" s="58">
        <f t="shared" ref="D46:D53" si="0">D16+1400</f>
        <v>24400</v>
      </c>
      <c r="E46" s="56">
        <f>D46*0.0128</f>
        <v>312.32</v>
      </c>
      <c r="F46" s="27">
        <f>F16+1400</f>
        <v>17800</v>
      </c>
      <c r="G46" s="31">
        <f>F46*0.0128</f>
        <v>227.84</v>
      </c>
      <c r="H46" s="27">
        <f>H16+1400</f>
        <v>17200</v>
      </c>
      <c r="I46" s="31">
        <f>H46*0.0128</f>
        <v>220.16</v>
      </c>
      <c r="J46" s="27">
        <f>J16+1400</f>
        <v>16300</v>
      </c>
      <c r="K46" s="31">
        <f>J46*0.0128</f>
        <v>208.64000000000001</v>
      </c>
      <c r="L46" s="27">
        <f>L16+1400</f>
        <v>16000</v>
      </c>
      <c r="M46" s="31">
        <f>L46*0.0128</f>
        <v>204.8</v>
      </c>
      <c r="N46" s="17"/>
      <c r="O46" s="17"/>
    </row>
    <row r="47" spans="1:15" ht="15.75">
      <c r="A47" s="24">
        <v>66.22</v>
      </c>
      <c r="B47" s="27">
        <v>154</v>
      </c>
      <c r="C47" s="52">
        <v>6.5</v>
      </c>
      <c r="D47" s="58">
        <f t="shared" si="0"/>
        <v>23900</v>
      </c>
      <c r="E47" s="56">
        <f>D47*0.0151</f>
        <v>360.89</v>
      </c>
      <c r="F47" s="27">
        <f t="shared" ref="F47:F53" si="1">F17+1400</f>
        <v>17600</v>
      </c>
      <c r="G47" s="31">
        <f>F47*0.0151</f>
        <v>265.76</v>
      </c>
      <c r="H47" s="27">
        <f t="shared" ref="H47:H53" si="2">H17+1400</f>
        <v>17000</v>
      </c>
      <c r="I47" s="31">
        <f>H47*0.0151</f>
        <v>256.7</v>
      </c>
      <c r="J47" s="27">
        <f t="shared" ref="J47:J52" si="3">J17+1400</f>
        <v>16100</v>
      </c>
      <c r="K47" s="31">
        <f>J47*0.0151</f>
        <v>243.11</v>
      </c>
      <c r="L47" s="27">
        <f t="shared" ref="L47:L52" si="4">L17+1400</f>
        <v>15800</v>
      </c>
      <c r="M47" s="31">
        <f>L47*0.0151</f>
        <v>238.58</v>
      </c>
      <c r="N47" s="17"/>
      <c r="O47" s="17"/>
    </row>
    <row r="48" spans="1:15" ht="15.75">
      <c r="A48" s="24">
        <v>53.7</v>
      </c>
      <c r="B48" s="27">
        <v>125</v>
      </c>
      <c r="C48" s="52">
        <v>8</v>
      </c>
      <c r="D48" s="58">
        <f t="shared" si="0"/>
        <v>23400</v>
      </c>
      <c r="E48" s="56">
        <f>D48*0.0186</f>
        <v>435.23999999999995</v>
      </c>
      <c r="F48" s="27">
        <f t="shared" si="1"/>
        <v>17300</v>
      </c>
      <c r="G48" s="31">
        <f>F48*0.0186</f>
        <v>321.77999999999997</v>
      </c>
      <c r="H48" s="27">
        <f t="shared" si="2"/>
        <v>16700</v>
      </c>
      <c r="I48" s="31">
        <f>H48*0.0186</f>
        <v>310.61999999999995</v>
      </c>
      <c r="J48" s="27">
        <f t="shared" si="3"/>
        <v>15800</v>
      </c>
      <c r="K48" s="31">
        <f>J48*0.0186</f>
        <v>293.88</v>
      </c>
      <c r="L48" s="27">
        <f t="shared" si="4"/>
        <v>15500</v>
      </c>
      <c r="M48" s="31">
        <f>L48*0.0186</f>
        <v>288.29999999999995</v>
      </c>
      <c r="N48" s="17"/>
      <c r="O48" s="17"/>
    </row>
    <row r="49" spans="1:15" ht="15.75">
      <c r="A49" s="24">
        <v>43</v>
      </c>
      <c r="B49" s="27">
        <v>100</v>
      </c>
      <c r="C49" s="52">
        <v>10</v>
      </c>
      <c r="D49" s="58">
        <f t="shared" si="0"/>
        <v>22900</v>
      </c>
      <c r="E49" s="56">
        <f>D49*0.0233</f>
        <v>533.57000000000005</v>
      </c>
      <c r="F49" s="27">
        <f t="shared" si="1"/>
        <v>17000</v>
      </c>
      <c r="G49" s="31">
        <f>F49*0.0233</f>
        <v>396.1</v>
      </c>
      <c r="H49" s="27">
        <f t="shared" si="2"/>
        <v>16400</v>
      </c>
      <c r="I49" s="31">
        <f>H49*0.0233</f>
        <v>382.12</v>
      </c>
      <c r="J49" s="27">
        <f t="shared" si="3"/>
        <v>15500</v>
      </c>
      <c r="K49" s="31">
        <f>J49*0.0233</f>
        <v>361.15000000000003</v>
      </c>
      <c r="L49" s="27">
        <f t="shared" si="4"/>
        <v>15200</v>
      </c>
      <c r="M49" s="31">
        <f>L49*0.0233</f>
        <v>354.16</v>
      </c>
      <c r="N49" s="17"/>
      <c r="O49" s="17"/>
    </row>
    <row r="50" spans="1:15" ht="15.75">
      <c r="A50" s="24">
        <v>35.799999999999997</v>
      </c>
      <c r="B50" s="27">
        <v>83</v>
      </c>
      <c r="C50" s="52">
        <v>12</v>
      </c>
      <c r="D50" s="58">
        <f t="shared" si="0"/>
        <v>22400</v>
      </c>
      <c r="E50" s="56">
        <f>D50*0.0279</f>
        <v>624.96</v>
      </c>
      <c r="F50" s="27">
        <f t="shared" si="1"/>
        <v>16700</v>
      </c>
      <c r="G50" s="31">
        <f>F50*0.0279</f>
        <v>465.93</v>
      </c>
      <c r="H50" s="27">
        <f t="shared" si="2"/>
        <v>16100</v>
      </c>
      <c r="I50" s="31">
        <f>H50*0.0279</f>
        <v>449.19</v>
      </c>
      <c r="J50" s="27">
        <f t="shared" si="3"/>
        <v>15200</v>
      </c>
      <c r="K50" s="31">
        <f>J50*0.0279</f>
        <v>424.08000000000004</v>
      </c>
      <c r="L50" s="27">
        <f t="shared" si="4"/>
        <v>14900</v>
      </c>
      <c r="M50" s="31">
        <f>L50*0.0279</f>
        <v>415.71000000000004</v>
      </c>
      <c r="N50" s="17"/>
      <c r="O50" s="17"/>
    </row>
    <row r="51" spans="1:15" ht="15.75">
      <c r="A51" s="24">
        <v>28.7</v>
      </c>
      <c r="B51" s="27">
        <v>66.5</v>
      </c>
      <c r="C51" s="52">
        <v>15</v>
      </c>
      <c r="D51" s="58">
        <f t="shared" si="0"/>
        <v>22400</v>
      </c>
      <c r="E51" s="56">
        <f>D51*0.0349</f>
        <v>781.76</v>
      </c>
      <c r="F51" s="27">
        <f t="shared" si="1"/>
        <v>16700</v>
      </c>
      <c r="G51" s="31">
        <f>F51*0.0349</f>
        <v>582.83000000000004</v>
      </c>
      <c r="H51" s="27">
        <f t="shared" si="2"/>
        <v>16100</v>
      </c>
      <c r="I51" s="31">
        <f>H51*0.0349</f>
        <v>561.89</v>
      </c>
      <c r="J51" s="27">
        <f t="shared" si="3"/>
        <v>15200</v>
      </c>
      <c r="K51" s="31">
        <f>J51*0.0349</f>
        <v>530.48</v>
      </c>
      <c r="L51" s="27">
        <f t="shared" si="4"/>
        <v>14900</v>
      </c>
      <c r="M51" s="31">
        <f>L51*0.0349</f>
        <v>520.01</v>
      </c>
      <c r="N51" s="16"/>
      <c r="O51" s="16"/>
    </row>
    <row r="52" spans="1:15" ht="15.75">
      <c r="A52" s="24">
        <v>23.9</v>
      </c>
      <c r="B52" s="27">
        <v>55.3</v>
      </c>
      <c r="C52" s="52">
        <v>18</v>
      </c>
      <c r="D52" s="58">
        <f t="shared" si="0"/>
        <v>22900</v>
      </c>
      <c r="E52" s="56">
        <f>D52*0.0419</f>
        <v>959.51</v>
      </c>
      <c r="F52" s="27">
        <f t="shared" si="1"/>
        <v>17000</v>
      </c>
      <c r="G52" s="31">
        <f>F52*0.0419</f>
        <v>712.3</v>
      </c>
      <c r="H52" s="27">
        <f t="shared" si="2"/>
        <v>16400</v>
      </c>
      <c r="I52" s="31">
        <f>H52*0.0419</f>
        <v>687.16</v>
      </c>
      <c r="J52" s="27">
        <f t="shared" si="3"/>
        <v>15500</v>
      </c>
      <c r="K52" s="31">
        <f>J52*0.0419</f>
        <v>649.45000000000005</v>
      </c>
      <c r="L52" s="27">
        <f t="shared" si="4"/>
        <v>15200</v>
      </c>
      <c r="M52" s="31">
        <f>L52*0.0419</f>
        <v>636.88</v>
      </c>
      <c r="N52" s="16"/>
      <c r="O52" s="16"/>
    </row>
    <row r="53" spans="1:15" ht="16.5" thickBot="1">
      <c r="A53" s="25">
        <v>20.5</v>
      </c>
      <c r="B53" s="34">
        <v>50</v>
      </c>
      <c r="C53" s="54">
        <v>21</v>
      </c>
      <c r="D53" s="60">
        <f t="shared" si="0"/>
        <v>23400</v>
      </c>
      <c r="E53" s="57">
        <f>D53*0.0488</f>
        <v>1141.92</v>
      </c>
      <c r="F53" s="61">
        <f t="shared" si="1"/>
        <v>17300</v>
      </c>
      <c r="G53" s="48">
        <f>F53*0.0488</f>
        <v>844.24</v>
      </c>
      <c r="H53" s="61">
        <f t="shared" si="2"/>
        <v>15700</v>
      </c>
      <c r="I53" s="48">
        <f>H53*0.0488</f>
        <v>766.16000000000008</v>
      </c>
      <c r="J53" s="34">
        <f>J23+1400</f>
        <v>15800</v>
      </c>
      <c r="K53" s="48">
        <f>J53*0.0488</f>
        <v>771.04000000000008</v>
      </c>
      <c r="L53" s="34">
        <f>L23+1400</f>
        <v>15500</v>
      </c>
      <c r="M53" s="48">
        <f>L53*0.0488</f>
        <v>756.40000000000009</v>
      </c>
      <c r="N53" s="16"/>
      <c r="O53" s="16"/>
    </row>
  </sheetData>
  <mergeCells count="30">
    <mergeCell ref="F43:G43"/>
    <mergeCell ref="H43:I43"/>
    <mergeCell ref="J43:K43"/>
    <mergeCell ref="L43:M43"/>
    <mergeCell ref="A40:M40"/>
    <mergeCell ref="A42:A44"/>
    <mergeCell ref="B42:B44"/>
    <mergeCell ref="C42:C44"/>
    <mergeCell ref="D42:M42"/>
    <mergeCell ref="D43:E43"/>
    <mergeCell ref="A27:A29"/>
    <mergeCell ref="B27:B29"/>
    <mergeCell ref="C27:C29"/>
    <mergeCell ref="G27:G29"/>
    <mergeCell ref="E27:E29"/>
    <mergeCell ref="D27:D29"/>
    <mergeCell ref="F27:F29"/>
    <mergeCell ref="O12:R23"/>
    <mergeCell ref="A9:M9"/>
    <mergeCell ref="A10:M10"/>
    <mergeCell ref="D2:J7"/>
    <mergeCell ref="D12:M12"/>
    <mergeCell ref="D13:E13"/>
    <mergeCell ref="F13:G13"/>
    <mergeCell ref="H13:I13"/>
    <mergeCell ref="J13:K13"/>
    <mergeCell ref="L13:M13"/>
    <mergeCell ref="A12:A14"/>
    <mergeCell ref="B12:B14"/>
    <mergeCell ref="C12:C14"/>
  </mergeCells>
  <hyperlinks>
    <hyperlink ref="K7" r:id="rId1"/>
  </hyperlinks>
  <pageMargins left="0.19685039370078741" right="0.19685039370078741" top="0.19685039370078741" bottom="0.27559055118110237" header="0.31496062992125984" footer="0.31496062992125984"/>
  <pageSetup paperSize="9" scale="64" orientation="landscape" horizontalDpi="180" verticalDpi="18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2018-11-06T09:39:18Z</dcterms:modified>
</cp:coreProperties>
</file>